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90" windowWidth="18470" windowHeight="7090"/>
  </bookViews>
  <sheets>
    <sheet name="2021 ГО" sheetId="1" r:id="rId1"/>
  </sheets>
  <definedNames>
    <definedName name="_xlnm.Print_Area" localSheetId="0">'2021 ГО'!$A$1:$T$24</definedName>
  </definedNames>
  <calcPr calcId="145621" refMode="R1C1"/>
</workbook>
</file>

<file path=xl/calcChain.xml><?xml version="1.0" encoding="utf-8"?>
<calcChain xmlns="http://schemas.openxmlformats.org/spreadsheetml/2006/main">
  <c r="D23" i="1" l="1"/>
  <c r="C23" i="1" s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0" i="1"/>
  <c r="C20" i="1" s="1"/>
  <c r="D19" i="1"/>
  <c r="D21" i="1" s="1"/>
  <c r="T18" i="1"/>
  <c r="R18" i="1"/>
  <c r="Q18" i="1"/>
  <c r="P18" i="1"/>
  <c r="O18" i="1"/>
  <c r="L18" i="1"/>
  <c r="K18" i="1"/>
  <c r="I18" i="1"/>
  <c r="H18" i="1"/>
  <c r="N17" i="1"/>
  <c r="N18" i="1" s="1"/>
  <c r="J16" i="1"/>
  <c r="G16" i="1"/>
  <c r="F16" i="1"/>
  <c r="F18" i="1" s="1"/>
  <c r="E16" i="1"/>
  <c r="D16" i="1" s="1"/>
  <c r="C16" i="1" s="1"/>
  <c r="D15" i="1"/>
  <c r="C15" i="1" s="1"/>
  <c r="D14" i="1"/>
  <c r="C14" i="1" s="1"/>
  <c r="E13" i="1"/>
  <c r="D13" i="1" s="1"/>
  <c r="C13" i="1" s="1"/>
  <c r="J12" i="1"/>
  <c r="J18" i="1" s="1"/>
  <c r="G12" i="1"/>
  <c r="G18" i="1" s="1"/>
  <c r="E12" i="1"/>
  <c r="M11" i="1"/>
  <c r="M18" i="1" s="1"/>
  <c r="S10" i="1"/>
  <c r="S18" i="1" s="1"/>
  <c r="D10" i="1"/>
  <c r="T9" i="1"/>
  <c r="T22" i="1" s="1"/>
  <c r="T24" i="1" s="1"/>
  <c r="S9" i="1"/>
  <c r="S22" i="1" s="1"/>
  <c r="S24" i="1" s="1"/>
  <c r="R9" i="1"/>
  <c r="Q9" i="1"/>
  <c r="Q22" i="1" s="1"/>
  <c r="Q24" i="1" s="1"/>
  <c r="P9" i="1"/>
  <c r="O9" i="1"/>
  <c r="O22" i="1" s="1"/>
  <c r="O24" i="1" s="1"/>
  <c r="N9" i="1"/>
  <c r="M9" i="1"/>
  <c r="M22" i="1" s="1"/>
  <c r="M24" i="1" s="1"/>
  <c r="L9" i="1"/>
  <c r="K9" i="1"/>
  <c r="K22" i="1" s="1"/>
  <c r="K24" i="1" s="1"/>
  <c r="J9" i="1"/>
  <c r="I9" i="1"/>
  <c r="I22" i="1" s="1"/>
  <c r="I24" i="1" s="1"/>
  <c r="H9" i="1"/>
  <c r="H22" i="1" s="1"/>
  <c r="H24" i="1" s="1"/>
  <c r="G9" i="1"/>
  <c r="G22" i="1" s="1"/>
  <c r="G24" i="1" s="1"/>
  <c r="F9" i="1"/>
  <c r="E9" i="1"/>
  <c r="D8" i="1"/>
  <c r="C8" i="1" s="1"/>
  <c r="D7" i="1"/>
  <c r="C7" i="1" s="1"/>
  <c r="D6" i="1"/>
  <c r="C6" i="1" s="1"/>
  <c r="D5" i="1"/>
  <c r="C5" i="1" s="1"/>
  <c r="D4" i="1"/>
  <c r="D9" i="1" l="1"/>
  <c r="L22" i="1"/>
  <c r="L24" i="1" s="1"/>
  <c r="P22" i="1"/>
  <c r="P24" i="1" s="1"/>
  <c r="D12" i="1"/>
  <c r="C12" i="1" s="1"/>
  <c r="D17" i="1"/>
  <c r="C17" i="1" s="1"/>
  <c r="F22" i="1"/>
  <c r="F24" i="1" s="1"/>
  <c r="J22" i="1"/>
  <c r="J24" i="1" s="1"/>
  <c r="N22" i="1"/>
  <c r="N24" i="1" s="1"/>
  <c r="R22" i="1"/>
  <c r="R24" i="1" s="1"/>
  <c r="C4" i="1"/>
  <c r="C9" i="1" s="1"/>
  <c r="C10" i="1"/>
  <c r="D11" i="1"/>
  <c r="C11" i="1" s="1"/>
  <c r="E18" i="1"/>
  <c r="E22" i="1" s="1"/>
  <c r="E24" i="1" s="1"/>
  <c r="C19" i="1"/>
  <c r="C21" i="1" s="1"/>
  <c r="C18" i="1" l="1"/>
  <c r="D18" i="1"/>
  <c r="C22" i="1"/>
  <c r="C24" i="1" s="1"/>
  <c r="D22" i="1" l="1"/>
  <c r="D24" i="1" s="1"/>
</calcChain>
</file>

<file path=xl/sharedStrings.xml><?xml version="1.0" encoding="utf-8"?>
<sst xmlns="http://schemas.openxmlformats.org/spreadsheetml/2006/main" count="46" uniqueCount="45">
  <si>
    <t>Граничний обсяг  на 2021 рік</t>
  </si>
  <si>
    <t>тис. грн.</t>
  </si>
  <si>
    <t>КФК</t>
  </si>
  <si>
    <t>разом</t>
  </si>
  <si>
    <t>поточні
видатки</t>
  </si>
  <si>
    <t>2111, 2120
(заробітна плата з нарах)</t>
  </si>
  <si>
    <r>
      <t xml:space="preserve">2610
(заробітна плата з нарах) </t>
    </r>
    <r>
      <rPr>
        <b/>
        <i/>
        <sz val="8"/>
        <rFont val="Arial Cyr"/>
        <charset val="204"/>
      </rPr>
      <t>трансферт</t>
    </r>
  </si>
  <si>
    <t>2210
(предмети, матеріали, обладнання та інвентар)</t>
  </si>
  <si>
    <r>
      <t xml:space="preserve">2210
(предмети, матеріали, обладнання та інвентар) </t>
    </r>
    <r>
      <rPr>
        <b/>
        <i/>
        <sz val="8"/>
        <rFont val="Arial Cyr"/>
        <charset val="204"/>
      </rPr>
      <t>трансферт</t>
    </r>
  </si>
  <si>
    <t>2230
(продукти харчування)</t>
  </si>
  <si>
    <t>2240
(оплата послуг крім комунальних)</t>
  </si>
  <si>
    <r>
      <t xml:space="preserve">2240
(оплата послуг крім комунальних) </t>
    </r>
    <r>
      <rPr>
        <b/>
        <i/>
        <sz val="8"/>
        <rFont val="Arial Cyr"/>
        <charset val="204"/>
      </rPr>
      <t>трансферт</t>
    </r>
  </si>
  <si>
    <t>2270
(оплата комунальних послуг та енергоносіїв)</t>
  </si>
  <si>
    <r>
      <t xml:space="preserve">2270
(оплата комунальних послуг та енергоносіїв) </t>
    </r>
    <r>
      <rPr>
        <b/>
        <i/>
        <sz val="8"/>
        <rFont val="Arial Cyr"/>
        <charset val="204"/>
      </rPr>
      <t>трансферт</t>
    </r>
  </si>
  <si>
    <t>2282
(окремі заходи по реалізації державних (регіональних)</t>
  </si>
  <si>
    <t>2282, 2610 (громадський бюджет)</t>
  </si>
  <si>
    <t>2800
(іншф поточні видатки)</t>
  </si>
  <si>
    <t>2700 (соціальне забезпечення)</t>
  </si>
  <si>
    <t>3000 (Бюджет розвитку) придбання обладнання</t>
  </si>
  <si>
    <t>3110 (громадський бюджет)</t>
  </si>
  <si>
    <t>3000 (Бюджет розвитку) ремонт та реставрація</t>
  </si>
  <si>
    <t>Надання загальної середньої освіти спеціалізованими закладами загальної середньої освіти</t>
  </si>
  <si>
    <t>Надання спеціальної освіти мистецькими школами</t>
  </si>
  <si>
    <t>Підготовка кадрів закладами фахової передвищої освіти</t>
  </si>
  <si>
    <t>Підготовка кадрів закладами вищої освіти</t>
  </si>
  <si>
    <t>Забезпечення діяльності інших закладів у сфері освіти</t>
  </si>
  <si>
    <t>Всього "Освіта"</t>
  </si>
  <si>
    <t>Театри</t>
  </si>
  <si>
    <t>Філармонії, музичні колективи
і ансамблі та інші мистецькі заклади та заходи</t>
  </si>
  <si>
    <t>Бібліотеки</t>
  </si>
  <si>
    <t>Музеї і виставки</t>
  </si>
  <si>
    <t>Клуби і центри</t>
  </si>
  <si>
    <t>Кінематографія</t>
  </si>
  <si>
    <t xml:space="preserve">Інші культурно-освітні
заклади </t>
  </si>
  <si>
    <t>Інші заходи в галузі культури і мистецтва</t>
  </si>
  <si>
    <t>Всього "Культура"</t>
  </si>
  <si>
    <t>1017324</t>
  </si>
  <si>
    <t>Будівництво закладів культури</t>
  </si>
  <si>
    <t>1017340</t>
  </si>
  <si>
    <t>Збереження, розвиток, реконструкція та реставрація пам`яток історії та культури</t>
  </si>
  <si>
    <t>всього</t>
  </si>
  <si>
    <t>Разом</t>
  </si>
  <si>
    <t>1018861</t>
  </si>
  <si>
    <t>Надання позичок</t>
  </si>
  <si>
    <t xml:space="preserve">Департамент культури виконавчого органу Київської міської ради (Київської міської державної адміністрації)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</si>
</sst>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0" fillId="0" borderId="0"/>
  </cellStyleXfs>
  <cellXfs count="62">
    <xf numFmtId="0" fontId="0" fillId="0" borderId="0" xfId="0"/>
    <xf numFmtId="164" fontId="2" fillId="2" borderId="9" xfId="1" applyNumberForma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2" fillId="2" borderId="8" xfId="1" applyNumberFormat="1" applyFill="1" applyBorder="1" applyAlignment="1">
      <alignment horizontal="right" vertical="center"/>
    </xf>
    <xf numFmtId="164" fontId="2" fillId="2" borderId="7" xfId="1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7" xfId="1" applyNumberFormat="1" applyFill="1" applyBorder="1" applyAlignment="1">
      <alignment vertical="center"/>
    </xf>
    <xf numFmtId="164" fontId="2" fillId="2" borderId="10" xfId="1" applyNumberFormat="1" applyFill="1" applyBorder="1" applyAlignment="1">
      <alignment vertical="center"/>
    </xf>
    <xf numFmtId="164" fontId="2" fillId="2" borderId="11" xfId="1" applyNumberFormat="1" applyFill="1" applyBorder="1" applyAlignment="1">
      <alignment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2" fillId="2" borderId="9" xfId="1" applyNumberFormat="1" applyFill="1" applyBorder="1" applyAlignment="1">
      <alignment horizontal="right" wrapText="1"/>
    </xf>
    <xf numFmtId="164" fontId="2" fillId="2" borderId="6" xfId="1" applyNumberFormat="1" applyFill="1" applyBorder="1" applyAlignment="1">
      <alignment horizontal="right" vertical="center"/>
    </xf>
    <xf numFmtId="164" fontId="2" fillId="2" borderId="6" xfId="1" applyNumberFormat="1" applyFill="1" applyBorder="1" applyAlignment="1">
      <alignment horizontal="right" wrapText="1"/>
    </xf>
    <xf numFmtId="164" fontId="2" fillId="2" borderId="14" xfId="1" applyNumberForma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2" fillId="2" borderId="0" xfId="1" applyFill="1" applyAlignment="1">
      <alignment horizontal="right" vertical="center"/>
    </xf>
    <xf numFmtId="0" fontId="2" fillId="2" borderId="0" xfId="1" applyFill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2" borderId="0" xfId="1" applyFill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164" fontId="3" fillId="2" borderId="9" xfId="1" applyNumberFormat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 wrapText="1"/>
    </xf>
    <xf numFmtId="164" fontId="3" fillId="2" borderId="12" xfId="1" applyNumberFormat="1" applyFont="1" applyFill="1" applyBorder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2" fillId="2" borderId="7" xfId="1" applyFill="1" applyBorder="1" applyAlignment="1">
      <alignment horizontal="center" vertical="center"/>
    </xf>
    <xf numFmtId="0" fontId="2" fillId="2" borderId="9" xfId="1" applyFill="1" applyBorder="1" applyAlignment="1">
      <alignment vertical="center"/>
    </xf>
    <xf numFmtId="4" fontId="2" fillId="2" borderId="0" xfId="1" applyNumberFormat="1" applyFill="1" applyAlignment="1">
      <alignment vertical="center"/>
    </xf>
    <xf numFmtId="0" fontId="2" fillId="2" borderId="9" xfId="1" applyFill="1" applyBorder="1" applyAlignment="1">
      <alignment vertical="center" wrapText="1"/>
    </xf>
    <xf numFmtId="49" fontId="2" fillId="2" borderId="15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vertical="center" wrapText="1"/>
    </xf>
    <xf numFmtId="164" fontId="3" fillId="2" borderId="15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vertical="center"/>
    </xf>
    <xf numFmtId="164" fontId="2" fillId="2" borderId="17" xfId="1" applyNumberFormat="1" applyFont="1" applyFill="1" applyBorder="1" applyAlignment="1">
      <alignment vertical="center"/>
    </xf>
    <xf numFmtId="164" fontId="3" fillId="2" borderId="15" xfId="1" applyNumberFormat="1" applyFont="1" applyFill="1" applyBorder="1" applyAlignment="1">
      <alignment vertical="center"/>
    </xf>
    <xf numFmtId="164" fontId="2" fillId="2" borderId="18" xfId="1" applyNumberFormat="1" applyFont="1" applyFill="1" applyBorder="1" applyAlignment="1">
      <alignment vertical="center"/>
    </xf>
    <xf numFmtId="164" fontId="2" fillId="2" borderId="16" xfId="1" applyNumberFormat="1" applyFill="1" applyBorder="1" applyAlignment="1">
      <alignment horizontal="right" vertical="center"/>
    </xf>
    <xf numFmtId="0" fontId="9" fillId="2" borderId="19" xfId="1" applyFont="1" applyFill="1" applyBorder="1" applyAlignment="1">
      <alignment horizontal="left" vertical="center"/>
    </xf>
    <xf numFmtId="0" fontId="9" fillId="2" borderId="20" xfId="1" applyFont="1" applyFill="1" applyBorder="1" applyAlignment="1">
      <alignment horizontal="left" vertical="center"/>
    </xf>
    <xf numFmtId="164" fontId="3" fillId="2" borderId="19" xfId="1" applyNumberFormat="1" applyFont="1" applyFill="1" applyBorder="1" applyAlignment="1">
      <alignment horizontal="right" vertical="center"/>
    </xf>
    <xf numFmtId="164" fontId="3" fillId="2" borderId="21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49" fontId="2" fillId="2" borderId="7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</cellXfs>
  <cellStyles count="5">
    <cellStyle name="Звичайний" xfId="0" builtinId="0"/>
    <cellStyle name="Звичайний 2" xfId="2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5"/>
  <sheetViews>
    <sheetView tabSelected="1" view="pageBreakPreview" zoomScale="90" zoomScaleNormal="80" zoomScaleSheetLayoutView="9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ColWidth="9.26953125" defaultRowHeight="12.5" x14ac:dyDescent="0.35"/>
  <cols>
    <col min="1" max="1" width="9.26953125" style="28"/>
    <col min="2" max="2" width="27.7265625" style="17" customWidth="1"/>
    <col min="3" max="3" width="15.90625" style="17" customWidth="1"/>
    <col min="4" max="5" width="13.26953125" style="17" customWidth="1"/>
    <col min="6" max="6" width="13.7265625" style="17" customWidth="1"/>
    <col min="7" max="8" width="12.6328125" style="17" customWidth="1"/>
    <col min="9" max="9" width="11.7265625" style="17" customWidth="1"/>
    <col min="10" max="11" width="13.6328125" style="17" customWidth="1"/>
    <col min="12" max="13" width="11.7265625" style="17" customWidth="1"/>
    <col min="14" max="15" width="14.26953125" style="17" customWidth="1"/>
    <col min="16" max="16" width="12.7265625" style="17" hidden="1" customWidth="1"/>
    <col min="17" max="17" width="12" style="59" customWidth="1"/>
    <col min="18" max="18" width="11.26953125" style="17" customWidth="1"/>
    <col min="19" max="19" width="14.26953125" style="17" customWidth="1"/>
    <col min="20" max="20" width="13.26953125" style="17" customWidth="1"/>
    <col min="21" max="21" width="11.7265625" style="17" bestFit="1" customWidth="1"/>
    <col min="22" max="16384" width="9.26953125" style="17"/>
  </cols>
  <sheetData>
    <row r="1" spans="1:21" ht="18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</row>
    <row r="2" spans="1:21" ht="18.5" thickBot="1" x14ac:dyDescent="0.4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6"/>
      <c r="S2" s="18"/>
      <c r="T2" s="16" t="s">
        <v>1</v>
      </c>
    </row>
    <row r="3" spans="1:21" s="28" customFormat="1" ht="72" customHeight="1" x14ac:dyDescent="0.35">
      <c r="A3" s="20"/>
      <c r="B3" s="21" t="s">
        <v>2</v>
      </c>
      <c r="C3" s="22" t="s">
        <v>3</v>
      </c>
      <c r="D3" s="23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</v>
      </c>
      <c r="J3" s="23" t="s">
        <v>10</v>
      </c>
      <c r="K3" s="24" t="s">
        <v>11</v>
      </c>
      <c r="L3" s="23" t="s">
        <v>12</v>
      </c>
      <c r="M3" s="24" t="s">
        <v>13</v>
      </c>
      <c r="N3" s="23" t="s">
        <v>14</v>
      </c>
      <c r="O3" s="23" t="s">
        <v>15</v>
      </c>
      <c r="P3" s="23" t="s">
        <v>16</v>
      </c>
      <c r="Q3" s="25" t="s">
        <v>17</v>
      </c>
      <c r="R3" s="26" t="s">
        <v>18</v>
      </c>
      <c r="S3" s="23" t="s">
        <v>19</v>
      </c>
      <c r="T3" s="27" t="s">
        <v>20</v>
      </c>
    </row>
    <row r="4" spans="1:21" ht="50" x14ac:dyDescent="0.35">
      <c r="A4" s="29">
        <v>1011050</v>
      </c>
      <c r="B4" s="30" t="s">
        <v>21</v>
      </c>
      <c r="C4" s="9">
        <f>D4+R4+S4+T4</f>
        <v>87683.9</v>
      </c>
      <c r="D4" s="31">
        <f>E4+F4+G4+H4+I4+J4+K4+L4+M4+N4+Q4</f>
        <v>87683.9</v>
      </c>
      <c r="E4" s="1">
        <v>83162.600000000006</v>
      </c>
      <c r="F4" s="1"/>
      <c r="G4" s="1">
        <v>520.5</v>
      </c>
      <c r="H4" s="1"/>
      <c r="I4" s="1">
        <v>683.2</v>
      </c>
      <c r="J4" s="1">
        <v>1644.4</v>
      </c>
      <c r="K4" s="1"/>
      <c r="L4" s="1">
        <v>1673.2</v>
      </c>
      <c r="M4" s="1"/>
      <c r="N4" s="2"/>
      <c r="O4" s="2"/>
      <c r="P4" s="2"/>
      <c r="Q4" s="3"/>
      <c r="R4" s="4"/>
      <c r="S4" s="2"/>
      <c r="T4" s="5"/>
    </row>
    <row r="5" spans="1:21" ht="25" x14ac:dyDescent="0.35">
      <c r="A5" s="29">
        <v>1011100</v>
      </c>
      <c r="B5" s="30" t="s">
        <v>22</v>
      </c>
      <c r="C5" s="9">
        <f>D5+R5+S5+T5</f>
        <v>33508.9</v>
      </c>
      <c r="D5" s="31">
        <f>E5+F5+G5+H5+I5+J5+K5+L5+M5+N5+Q5</f>
        <v>33508.9</v>
      </c>
      <c r="E5" s="1">
        <v>32837.599999999999</v>
      </c>
      <c r="F5" s="1"/>
      <c r="G5" s="1">
        <v>165</v>
      </c>
      <c r="H5" s="1"/>
      <c r="I5" s="1"/>
      <c r="J5" s="1"/>
      <c r="K5" s="1"/>
      <c r="L5" s="1">
        <v>506.3</v>
      </c>
      <c r="M5" s="1"/>
      <c r="N5" s="1"/>
      <c r="O5" s="1"/>
      <c r="P5" s="1"/>
      <c r="Q5" s="3"/>
      <c r="R5" s="6"/>
      <c r="S5" s="1"/>
      <c r="T5" s="7"/>
    </row>
    <row r="6" spans="1:21" ht="25" x14ac:dyDescent="0.35">
      <c r="A6" s="29">
        <v>1011120</v>
      </c>
      <c r="B6" s="30" t="s">
        <v>23</v>
      </c>
      <c r="C6" s="9">
        <f>D6+R6+S6+T6</f>
        <v>94754.3</v>
      </c>
      <c r="D6" s="31">
        <f>E6+F6+G6+H6+I6+J6+K6+L6+M6+N6+Q6</f>
        <v>94754.3</v>
      </c>
      <c r="E6" s="1">
        <v>85998.3</v>
      </c>
      <c r="F6" s="1"/>
      <c r="G6" s="1">
        <v>948.7</v>
      </c>
      <c r="H6" s="1"/>
      <c r="I6" s="1">
        <v>213.3</v>
      </c>
      <c r="J6" s="1">
        <v>2715.2</v>
      </c>
      <c r="K6" s="1"/>
      <c r="L6" s="2">
        <v>561.1</v>
      </c>
      <c r="M6" s="2"/>
      <c r="N6" s="1"/>
      <c r="O6" s="1"/>
      <c r="P6" s="1"/>
      <c r="Q6" s="3">
        <v>4317.7</v>
      </c>
      <c r="R6" s="6"/>
      <c r="S6" s="1"/>
      <c r="T6" s="7"/>
    </row>
    <row r="7" spans="1:21" ht="25" x14ac:dyDescent="0.35">
      <c r="A7" s="29">
        <v>1011130</v>
      </c>
      <c r="B7" s="30" t="s">
        <v>24</v>
      </c>
      <c r="C7" s="9">
        <f>D7+R7+S7+T7</f>
        <v>134900.32700000002</v>
      </c>
      <c r="D7" s="31">
        <f>E7+F7+G7+H7+I7+J7+K7+L7+M7+N7+Q7</f>
        <v>134900.32700000002</v>
      </c>
      <c r="E7" s="1">
        <v>120440.6</v>
      </c>
      <c r="F7" s="1"/>
      <c r="G7" s="1">
        <v>1180</v>
      </c>
      <c r="H7" s="1"/>
      <c r="I7" s="1">
        <v>485.4</v>
      </c>
      <c r="J7" s="1">
        <v>3108.3270000000002</v>
      </c>
      <c r="K7" s="1"/>
      <c r="L7" s="1">
        <v>3768.6</v>
      </c>
      <c r="M7" s="1"/>
      <c r="N7" s="1">
        <v>150</v>
      </c>
      <c r="O7" s="1"/>
      <c r="P7" s="1"/>
      <c r="Q7" s="3">
        <v>5767.4</v>
      </c>
      <c r="R7" s="6"/>
      <c r="S7" s="1"/>
      <c r="T7" s="8"/>
    </row>
    <row r="8" spans="1:21" ht="25" x14ac:dyDescent="0.35">
      <c r="A8" s="29">
        <v>1011161</v>
      </c>
      <c r="B8" s="30" t="s">
        <v>25</v>
      </c>
      <c r="C8" s="9">
        <f>D8+R8+S8+T8</f>
        <v>9762.92</v>
      </c>
      <c r="D8" s="31">
        <f>E8+F8+G8+H8+I8+J8+K8+L8+M8+N8+Q8</f>
        <v>9318.2000000000007</v>
      </c>
      <c r="E8" s="1">
        <v>8311</v>
      </c>
      <c r="F8" s="1"/>
      <c r="G8" s="1">
        <v>139</v>
      </c>
      <c r="H8" s="1"/>
      <c r="I8" s="1"/>
      <c r="J8" s="1">
        <v>811</v>
      </c>
      <c r="K8" s="1"/>
      <c r="L8" s="1">
        <v>57.2</v>
      </c>
      <c r="M8" s="1"/>
      <c r="N8" s="1"/>
      <c r="O8" s="1"/>
      <c r="P8" s="1"/>
      <c r="Q8" s="3"/>
      <c r="R8" s="6"/>
      <c r="S8" s="1">
        <v>444.72</v>
      </c>
      <c r="T8" s="7"/>
    </row>
    <row r="9" spans="1:21" s="36" customFormat="1" ht="13" x14ac:dyDescent="0.35">
      <c r="A9" s="32"/>
      <c r="B9" s="33" t="s">
        <v>26</v>
      </c>
      <c r="C9" s="9">
        <f t="shared" ref="C9:T9" si="0">SUM(C4:C8)</f>
        <v>360610.34700000001</v>
      </c>
      <c r="D9" s="9">
        <f t="shared" si="0"/>
        <v>360165.62700000004</v>
      </c>
      <c r="E9" s="9">
        <f t="shared" si="0"/>
        <v>330750.09999999998</v>
      </c>
      <c r="F9" s="9">
        <f t="shared" si="0"/>
        <v>0</v>
      </c>
      <c r="G9" s="9">
        <f t="shared" si="0"/>
        <v>2953.2</v>
      </c>
      <c r="H9" s="9">
        <f t="shared" si="0"/>
        <v>0</v>
      </c>
      <c r="I9" s="9">
        <f t="shared" si="0"/>
        <v>1381.9</v>
      </c>
      <c r="J9" s="9">
        <f t="shared" si="0"/>
        <v>8278.9269999999997</v>
      </c>
      <c r="K9" s="9">
        <f t="shared" si="0"/>
        <v>0</v>
      </c>
      <c r="L9" s="9">
        <f t="shared" si="0"/>
        <v>6566.4</v>
      </c>
      <c r="M9" s="9">
        <f t="shared" si="0"/>
        <v>0</v>
      </c>
      <c r="N9" s="9">
        <f t="shared" si="0"/>
        <v>150</v>
      </c>
      <c r="O9" s="9">
        <f t="shared" si="0"/>
        <v>0</v>
      </c>
      <c r="P9" s="9">
        <f t="shared" si="0"/>
        <v>0</v>
      </c>
      <c r="Q9" s="34">
        <f t="shared" si="0"/>
        <v>10085.099999999999</v>
      </c>
      <c r="R9" s="9">
        <f t="shared" si="0"/>
        <v>0</v>
      </c>
      <c r="S9" s="9">
        <f t="shared" si="0"/>
        <v>444.72</v>
      </c>
      <c r="T9" s="35">
        <f t="shared" si="0"/>
        <v>0</v>
      </c>
    </row>
    <row r="10" spans="1:21" ht="13" x14ac:dyDescent="0.35">
      <c r="A10" s="37">
        <v>1014010</v>
      </c>
      <c r="B10" s="38" t="s">
        <v>27</v>
      </c>
      <c r="C10" s="9">
        <f t="shared" ref="C10:C17" si="1">D10+R10+S10+T10</f>
        <v>399666.78100000008</v>
      </c>
      <c r="D10" s="31">
        <f t="shared" ref="D10:D17" si="2">SUM(E10:Q10)</f>
        <v>398833.13600000006</v>
      </c>
      <c r="E10" s="1"/>
      <c r="F10" s="1">
        <v>381874.766</v>
      </c>
      <c r="G10" s="1"/>
      <c r="H10" s="1"/>
      <c r="I10" s="1"/>
      <c r="J10" s="1"/>
      <c r="K10" s="1"/>
      <c r="L10" s="1"/>
      <c r="M10" s="1">
        <v>16231.753000000001</v>
      </c>
      <c r="N10" s="1"/>
      <c r="O10" s="1">
        <v>726.61699999999996</v>
      </c>
      <c r="P10" s="1"/>
      <c r="Q10" s="3"/>
      <c r="R10" s="6"/>
      <c r="S10" s="1">
        <f>404.045+120+309.6</f>
        <v>833.6450000000001</v>
      </c>
      <c r="T10" s="7"/>
      <c r="U10" s="39"/>
    </row>
    <row r="11" spans="1:21" ht="50.25" customHeight="1" x14ac:dyDescent="0.35">
      <c r="A11" s="37">
        <v>1014020</v>
      </c>
      <c r="B11" s="40" t="s">
        <v>28</v>
      </c>
      <c r="C11" s="9">
        <f t="shared" si="1"/>
        <v>89772.94</v>
      </c>
      <c r="D11" s="31">
        <f t="shared" si="2"/>
        <v>89772.94</v>
      </c>
      <c r="E11" s="1"/>
      <c r="F11" s="1">
        <v>88659.3</v>
      </c>
      <c r="G11" s="1"/>
      <c r="H11" s="1"/>
      <c r="I11" s="1"/>
      <c r="J11" s="1"/>
      <c r="K11" s="1"/>
      <c r="L11" s="1"/>
      <c r="M11" s="1">
        <f>1077.6+36.04</f>
        <v>1113.6399999999999</v>
      </c>
      <c r="N11" s="2"/>
      <c r="O11" s="2"/>
      <c r="P11" s="2"/>
      <c r="Q11" s="3"/>
      <c r="R11" s="4"/>
      <c r="S11" s="2"/>
      <c r="T11" s="5"/>
    </row>
    <row r="12" spans="1:21" ht="13" x14ac:dyDescent="0.35">
      <c r="A12" s="37">
        <v>1014030</v>
      </c>
      <c r="B12" s="38" t="s">
        <v>29</v>
      </c>
      <c r="C12" s="9">
        <f t="shared" si="1"/>
        <v>50728.46</v>
      </c>
      <c r="D12" s="31">
        <f t="shared" si="2"/>
        <v>49228.46</v>
      </c>
      <c r="E12" s="1">
        <f>35000+7700</f>
        <v>42700</v>
      </c>
      <c r="F12" s="1"/>
      <c r="G12" s="1">
        <f>1403.3-197.34</f>
        <v>1205.96</v>
      </c>
      <c r="H12" s="1"/>
      <c r="I12" s="1"/>
      <c r="J12" s="1">
        <f>4563.8-500-220</f>
        <v>3843.8</v>
      </c>
      <c r="K12" s="1"/>
      <c r="L12" s="1">
        <v>1478.7</v>
      </c>
      <c r="M12" s="1"/>
      <c r="N12" s="1"/>
      <c r="O12" s="1"/>
      <c r="P12" s="1"/>
      <c r="Q12" s="3"/>
      <c r="R12" s="6">
        <v>1500</v>
      </c>
      <c r="S12" s="1"/>
      <c r="T12" s="7"/>
    </row>
    <row r="13" spans="1:21" ht="13" x14ac:dyDescent="0.35">
      <c r="A13" s="37">
        <v>1014040</v>
      </c>
      <c r="B13" s="38" t="s">
        <v>30</v>
      </c>
      <c r="C13" s="9">
        <f t="shared" si="1"/>
        <v>272824.61</v>
      </c>
      <c r="D13" s="31">
        <f t="shared" si="2"/>
        <v>272824.61</v>
      </c>
      <c r="E13" s="1">
        <f>182178.265+40079.219</f>
        <v>222257.484</v>
      </c>
      <c r="F13" s="1"/>
      <c r="G13" s="1">
        <v>3028.3359999999998</v>
      </c>
      <c r="H13" s="1"/>
      <c r="I13" s="1"/>
      <c r="J13" s="1">
        <v>36106.29</v>
      </c>
      <c r="K13" s="1"/>
      <c r="L13" s="2">
        <v>11432.5</v>
      </c>
      <c r="M13" s="2"/>
      <c r="N13" s="1"/>
      <c r="O13" s="1"/>
      <c r="P13" s="1"/>
      <c r="Q13" s="3"/>
      <c r="R13" s="6"/>
      <c r="S13" s="1"/>
      <c r="T13" s="7"/>
    </row>
    <row r="14" spans="1:21" ht="13" x14ac:dyDescent="0.35">
      <c r="A14" s="37">
        <v>1014060</v>
      </c>
      <c r="B14" s="40" t="s">
        <v>31</v>
      </c>
      <c r="C14" s="9">
        <f t="shared" si="1"/>
        <v>6704.3999999999987</v>
      </c>
      <c r="D14" s="31">
        <f t="shared" si="2"/>
        <v>6704.3999999999987</v>
      </c>
      <c r="E14" s="1"/>
      <c r="F14" s="1">
        <v>4794.3999999999996</v>
      </c>
      <c r="G14" s="1"/>
      <c r="H14" s="1">
        <v>236.9</v>
      </c>
      <c r="I14" s="1"/>
      <c r="J14" s="1"/>
      <c r="K14" s="1">
        <v>128.4</v>
      </c>
      <c r="L14" s="1"/>
      <c r="M14" s="1">
        <v>1544.7</v>
      </c>
      <c r="N14" s="1"/>
      <c r="O14" s="1"/>
      <c r="P14" s="1"/>
      <c r="Q14" s="3"/>
      <c r="R14" s="6"/>
      <c r="S14" s="1"/>
      <c r="T14" s="8"/>
    </row>
    <row r="15" spans="1:21" ht="13" x14ac:dyDescent="0.35">
      <c r="A15" s="37">
        <v>1014070</v>
      </c>
      <c r="B15" s="38" t="s">
        <v>32</v>
      </c>
      <c r="C15" s="9">
        <f t="shared" si="1"/>
        <v>14815.2</v>
      </c>
      <c r="D15" s="31">
        <f t="shared" si="2"/>
        <v>115.2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115.2</v>
      </c>
      <c r="P15" s="1"/>
      <c r="Q15" s="3"/>
      <c r="R15" s="6"/>
      <c r="S15" s="1"/>
      <c r="T15" s="7">
        <v>14700</v>
      </c>
    </row>
    <row r="16" spans="1:21" ht="25" x14ac:dyDescent="0.25">
      <c r="A16" s="37">
        <v>1014081</v>
      </c>
      <c r="B16" s="40" t="s">
        <v>33</v>
      </c>
      <c r="C16" s="9">
        <f t="shared" si="1"/>
        <v>122505.49800000001</v>
      </c>
      <c r="D16" s="31">
        <f t="shared" si="2"/>
        <v>122505.49800000001</v>
      </c>
      <c r="E16" s="1">
        <f>1133+249.3+1423.9+313.3</f>
        <v>3119.5</v>
      </c>
      <c r="F16" s="1">
        <f>88092.546</f>
        <v>88092.546000000002</v>
      </c>
      <c r="G16" s="1">
        <f>81.1-6-6+95+37.8</f>
        <v>201.89999999999998</v>
      </c>
      <c r="H16" s="1">
        <v>5673.9520000000002</v>
      </c>
      <c r="I16" s="1"/>
      <c r="J16" s="1">
        <f>475.5-54-12+130</f>
        <v>539.5</v>
      </c>
      <c r="K16" s="1">
        <v>3265</v>
      </c>
      <c r="L16" s="10">
        <v>406.3</v>
      </c>
      <c r="M16" s="1">
        <v>18094.3</v>
      </c>
      <c r="N16" s="10"/>
      <c r="O16" s="10"/>
      <c r="P16" s="10"/>
      <c r="Q16" s="3">
        <v>3112.5</v>
      </c>
      <c r="R16" s="6"/>
      <c r="S16" s="10"/>
      <c r="T16" s="7"/>
    </row>
    <row r="17" spans="1:20" ht="25" x14ac:dyDescent="0.25">
      <c r="A17" s="37">
        <v>1014082</v>
      </c>
      <c r="B17" s="40" t="s">
        <v>34</v>
      </c>
      <c r="C17" s="9">
        <f t="shared" si="1"/>
        <v>13126.71</v>
      </c>
      <c r="D17" s="31">
        <f t="shared" si="2"/>
        <v>13126.71</v>
      </c>
      <c r="E17" s="11"/>
      <c r="F17" s="11"/>
      <c r="G17" s="11"/>
      <c r="H17" s="11"/>
      <c r="I17" s="11"/>
      <c r="J17" s="12"/>
      <c r="K17" s="12"/>
      <c r="L17" s="12"/>
      <c r="M17" s="12"/>
      <c r="N17" s="12">
        <f>12646.71-3000</f>
        <v>9646.7099999999991</v>
      </c>
      <c r="O17" s="12">
        <v>3000</v>
      </c>
      <c r="P17" s="12"/>
      <c r="Q17" s="13">
        <v>480</v>
      </c>
      <c r="R17" s="6"/>
      <c r="S17" s="12"/>
      <c r="T17" s="7"/>
    </row>
    <row r="18" spans="1:20" s="36" customFormat="1" ht="13" x14ac:dyDescent="0.35">
      <c r="A18" s="32"/>
      <c r="B18" s="33" t="s">
        <v>35</v>
      </c>
      <c r="C18" s="9">
        <f>SUM(C10:C17)</f>
        <v>970144.59900000005</v>
      </c>
      <c r="D18" s="9">
        <f t="shared" ref="D18:R18" si="3">SUM(D10:D17)</f>
        <v>953110.95400000003</v>
      </c>
      <c r="E18" s="9">
        <f t="shared" si="3"/>
        <v>268076.984</v>
      </c>
      <c r="F18" s="9">
        <f t="shared" si="3"/>
        <v>563421.01199999999</v>
      </c>
      <c r="G18" s="9">
        <f t="shared" si="3"/>
        <v>4436.1959999999999</v>
      </c>
      <c r="H18" s="9">
        <f t="shared" si="3"/>
        <v>5910.8519999999999</v>
      </c>
      <c r="I18" s="9">
        <f t="shared" si="3"/>
        <v>0</v>
      </c>
      <c r="J18" s="9">
        <f t="shared" si="3"/>
        <v>40489.590000000004</v>
      </c>
      <c r="K18" s="9">
        <f t="shared" si="3"/>
        <v>3393.4</v>
      </c>
      <c r="L18" s="9">
        <f t="shared" si="3"/>
        <v>13317.5</v>
      </c>
      <c r="M18" s="9">
        <f>SUM(M10:M17)</f>
        <v>36984.392999999996</v>
      </c>
      <c r="N18" s="9">
        <f t="shared" si="3"/>
        <v>9646.7099999999991</v>
      </c>
      <c r="O18" s="9">
        <f t="shared" si="3"/>
        <v>3841.817</v>
      </c>
      <c r="P18" s="9">
        <f t="shared" si="3"/>
        <v>0</v>
      </c>
      <c r="Q18" s="34">
        <f t="shared" si="3"/>
        <v>3592.5</v>
      </c>
      <c r="R18" s="9">
        <f t="shared" si="3"/>
        <v>1500</v>
      </c>
      <c r="S18" s="9">
        <f>SUM(S10:S17)</f>
        <v>833.6450000000001</v>
      </c>
      <c r="T18" s="35">
        <f>SUM(T10:T17)</f>
        <v>14700</v>
      </c>
    </row>
    <row r="19" spans="1:20" s="36" customFormat="1" ht="13" x14ac:dyDescent="0.35">
      <c r="A19" s="41" t="s">
        <v>36</v>
      </c>
      <c r="B19" s="42" t="s">
        <v>37</v>
      </c>
      <c r="C19" s="43">
        <f>D19+R19+S19+T19</f>
        <v>80000</v>
      </c>
      <c r="D19" s="44">
        <f>SUM(E19:Q19)</f>
        <v>0</v>
      </c>
      <c r="E19" s="45"/>
      <c r="F19" s="45"/>
      <c r="G19" s="45"/>
      <c r="H19" s="45"/>
      <c r="I19" s="1"/>
      <c r="J19" s="45"/>
      <c r="K19" s="45"/>
      <c r="L19" s="45"/>
      <c r="M19" s="45"/>
      <c r="N19" s="45"/>
      <c r="O19" s="45"/>
      <c r="P19" s="45"/>
      <c r="Q19" s="46"/>
      <c r="R19" s="47"/>
      <c r="S19" s="45"/>
      <c r="T19" s="48">
        <v>80000</v>
      </c>
    </row>
    <row r="20" spans="1:20" s="36" customFormat="1" ht="37.5" x14ac:dyDescent="0.35">
      <c r="A20" s="41" t="s">
        <v>38</v>
      </c>
      <c r="B20" s="42" t="s">
        <v>39</v>
      </c>
      <c r="C20" s="43">
        <f>D20+R20+S20+T20</f>
        <v>22521.634999999998</v>
      </c>
      <c r="D20" s="44">
        <f>SUM(E20:Q20)</f>
        <v>0</v>
      </c>
      <c r="E20" s="45"/>
      <c r="F20" s="45"/>
      <c r="G20" s="45"/>
      <c r="H20" s="45"/>
      <c r="I20" s="49"/>
      <c r="J20" s="45"/>
      <c r="K20" s="45"/>
      <c r="L20" s="45"/>
      <c r="M20" s="45"/>
      <c r="N20" s="45"/>
      <c r="O20" s="45"/>
      <c r="P20" s="45"/>
      <c r="Q20" s="46"/>
      <c r="R20" s="4"/>
      <c r="S20" s="45"/>
      <c r="T20" s="7">
        <v>22521.634999999998</v>
      </c>
    </row>
    <row r="21" spans="1:20" s="36" customFormat="1" ht="13" x14ac:dyDescent="0.35">
      <c r="A21" s="32"/>
      <c r="B21" s="33" t="s">
        <v>40</v>
      </c>
      <c r="C21" s="9">
        <f>SUM(C19:C20)</f>
        <v>102521.63499999999</v>
      </c>
      <c r="D21" s="9">
        <f t="shared" ref="D21:R21" si="4">SUM(D19:D20)</f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>SUM(M19:M20)</f>
        <v>0</v>
      </c>
      <c r="N21" s="9">
        <f t="shared" si="4"/>
        <v>0</v>
      </c>
      <c r="O21" s="9">
        <f>SUM(O19:O20)</f>
        <v>0</v>
      </c>
      <c r="P21" s="9">
        <f t="shared" si="4"/>
        <v>0</v>
      </c>
      <c r="Q21" s="34">
        <f t="shared" si="4"/>
        <v>0</v>
      </c>
      <c r="R21" s="9">
        <f t="shared" si="4"/>
        <v>0</v>
      </c>
      <c r="S21" s="9">
        <f>SUM(S19:S20)</f>
        <v>0</v>
      </c>
      <c r="T21" s="35">
        <f>SUM(T19:T20)</f>
        <v>102521.63499999999</v>
      </c>
    </row>
    <row r="22" spans="1:20" s="36" customFormat="1" ht="16" thickBot="1" x14ac:dyDescent="0.4">
      <c r="A22" s="50" t="s">
        <v>41</v>
      </c>
      <c r="B22" s="51"/>
      <c r="C22" s="52">
        <f>C9+C18+C21</f>
        <v>1433276.581</v>
      </c>
      <c r="D22" s="52">
        <f t="shared" ref="D22:T22" si="5">D9+D18+D21</f>
        <v>1313276.581</v>
      </c>
      <c r="E22" s="52">
        <f t="shared" si="5"/>
        <v>598827.08400000003</v>
      </c>
      <c r="F22" s="52">
        <f t="shared" si="5"/>
        <v>563421.01199999999</v>
      </c>
      <c r="G22" s="52">
        <f t="shared" si="5"/>
        <v>7389.3959999999997</v>
      </c>
      <c r="H22" s="52">
        <f t="shared" si="5"/>
        <v>5910.8519999999999</v>
      </c>
      <c r="I22" s="52">
        <f t="shared" si="5"/>
        <v>1381.9</v>
      </c>
      <c r="J22" s="52">
        <f t="shared" si="5"/>
        <v>48768.517000000007</v>
      </c>
      <c r="K22" s="52">
        <f t="shared" si="5"/>
        <v>3393.4</v>
      </c>
      <c r="L22" s="52">
        <f t="shared" si="5"/>
        <v>19883.900000000001</v>
      </c>
      <c r="M22" s="52">
        <f t="shared" si="5"/>
        <v>36984.392999999996</v>
      </c>
      <c r="N22" s="52">
        <f t="shared" si="5"/>
        <v>9796.7099999999991</v>
      </c>
      <c r="O22" s="52">
        <f t="shared" si="5"/>
        <v>3841.817</v>
      </c>
      <c r="P22" s="52">
        <f t="shared" si="5"/>
        <v>0</v>
      </c>
      <c r="Q22" s="53">
        <f t="shared" si="5"/>
        <v>13677.599999999999</v>
      </c>
      <c r="R22" s="52">
        <f t="shared" si="5"/>
        <v>1500</v>
      </c>
      <c r="S22" s="52">
        <f>S9+S18+S21</f>
        <v>1278.3650000000002</v>
      </c>
      <c r="T22" s="54">
        <f t="shared" si="5"/>
        <v>117221.63499999999</v>
      </c>
    </row>
    <row r="23" spans="1:20" s="36" customFormat="1" ht="13" x14ac:dyDescent="0.35">
      <c r="A23" s="55" t="s">
        <v>42</v>
      </c>
      <c r="B23" s="56" t="s">
        <v>43</v>
      </c>
      <c r="C23" s="31">
        <f>D23+R23+S23+T23</f>
        <v>3500</v>
      </c>
      <c r="D23" s="31">
        <f>SUM(E23:Q23)</f>
        <v>3500</v>
      </c>
      <c r="E23" s="14"/>
      <c r="F23" s="14"/>
      <c r="G23" s="14"/>
      <c r="H23" s="14"/>
      <c r="I23" s="1"/>
      <c r="J23" s="14"/>
      <c r="K23" s="14"/>
      <c r="L23" s="14"/>
      <c r="M23" s="14"/>
      <c r="N23" s="14">
        <v>3500</v>
      </c>
      <c r="O23" s="14"/>
      <c r="P23" s="14"/>
      <c r="Q23" s="57"/>
      <c r="R23" s="4"/>
      <c r="S23" s="14"/>
      <c r="T23" s="58"/>
    </row>
    <row r="24" spans="1:20" s="36" customFormat="1" ht="16" thickBot="1" x14ac:dyDescent="0.4">
      <c r="A24" s="50" t="s">
        <v>41</v>
      </c>
      <c r="B24" s="51"/>
      <c r="C24" s="52">
        <f>C22+C23</f>
        <v>1436776.581</v>
      </c>
      <c r="D24" s="52">
        <f t="shared" ref="D24:T24" si="6">D22+D23</f>
        <v>1316776.581</v>
      </c>
      <c r="E24" s="52">
        <f t="shared" si="6"/>
        <v>598827.08400000003</v>
      </c>
      <c r="F24" s="52">
        <f t="shared" si="6"/>
        <v>563421.01199999999</v>
      </c>
      <c r="G24" s="52">
        <f t="shared" si="6"/>
        <v>7389.3959999999997</v>
      </c>
      <c r="H24" s="52">
        <f t="shared" si="6"/>
        <v>5910.8519999999999</v>
      </c>
      <c r="I24" s="52">
        <f t="shared" si="6"/>
        <v>1381.9</v>
      </c>
      <c r="J24" s="52">
        <f t="shared" si="6"/>
        <v>48768.517000000007</v>
      </c>
      <c r="K24" s="52">
        <f t="shared" si="6"/>
        <v>3393.4</v>
      </c>
      <c r="L24" s="52">
        <f t="shared" si="6"/>
        <v>19883.900000000001</v>
      </c>
      <c r="M24" s="52">
        <f t="shared" si="6"/>
        <v>36984.392999999996</v>
      </c>
      <c r="N24" s="52">
        <f t="shared" si="6"/>
        <v>13296.71</v>
      </c>
      <c r="O24" s="52">
        <f t="shared" si="6"/>
        <v>3841.817</v>
      </c>
      <c r="P24" s="52">
        <f t="shared" si="6"/>
        <v>0</v>
      </c>
      <c r="Q24" s="53">
        <f t="shared" si="6"/>
        <v>13677.599999999999</v>
      </c>
      <c r="R24" s="52">
        <f t="shared" si="6"/>
        <v>1500</v>
      </c>
      <c r="S24" s="52">
        <f>S22+S23</f>
        <v>1278.3650000000002</v>
      </c>
      <c r="T24" s="54">
        <f t="shared" si="6"/>
        <v>117221.63499999999</v>
      </c>
    </row>
    <row r="25" spans="1:20" ht="14.5" x14ac:dyDescent="0.35">
      <c r="A25" s="17"/>
      <c r="B25" s="60"/>
      <c r="C25" s="60"/>
      <c r="D25" s="61"/>
      <c r="Q25" s="17"/>
    </row>
  </sheetData>
  <mergeCells count="4">
    <mergeCell ref="A22:B22"/>
    <mergeCell ref="A24:B24"/>
    <mergeCell ref="A1:Q1"/>
    <mergeCell ref="A2:Q2"/>
  </mergeCells>
  <printOptions horizontalCentered="1"/>
  <pageMargins left="0" right="0" top="0" bottom="0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 ГО</vt:lpstr>
      <vt:lpstr>'2021 ГО'!Область_друку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Івашина Олена Борисівна</dc:creator>
  <cp:lastModifiedBy>Івашина Олена Борисівна</cp:lastModifiedBy>
  <cp:lastPrinted>2020-11-24T12:56:46Z</cp:lastPrinted>
  <dcterms:created xsi:type="dcterms:W3CDTF">2020-11-24T12:54:12Z</dcterms:created>
  <dcterms:modified xsi:type="dcterms:W3CDTF">2020-11-24T12:56:49Z</dcterms:modified>
</cp:coreProperties>
</file>